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8540" windowHeight="12210" activeTab="0"/>
  </bookViews>
  <sheets>
    <sheet name="BoxPlot1" sheetId="1" r:id="rId1"/>
    <sheet name="BoxPlot2" sheetId="2" r:id="rId2"/>
    <sheet name="sniv" sheetId="3" r:id="rId3"/>
    <sheet name="vins" sheetId="4" r:id="rId4"/>
  </sheets>
  <definedNames>
    <definedName name="DATABASE">'vins'!$A$1:$I$19</definedName>
    <definedName name="NbAtypInf" localSheetId="0">'BoxPlot1'!A$10</definedName>
    <definedName name="NbAtypInf" localSheetId="1">'BoxPlot2'!A$10</definedName>
    <definedName name="NbAtypSup" localSheetId="0">'BoxPlot1'!A$11</definedName>
    <definedName name="NbAtypSup" localSheetId="1">'BoxPlot2'!A$11</definedName>
  </definedNames>
  <calcPr fullCalcOnLoad="1"/>
</workbook>
</file>

<file path=xl/sharedStrings.xml><?xml version="1.0" encoding="utf-8"?>
<sst xmlns="http://schemas.openxmlformats.org/spreadsheetml/2006/main" count="78" uniqueCount="39">
  <si>
    <t>VIN</t>
  </si>
  <si>
    <t>BELGIQUE</t>
  </si>
  <si>
    <t>NEDERLAND</t>
  </si>
  <si>
    <t>RFA</t>
  </si>
  <si>
    <t>ITALIE</t>
  </si>
  <si>
    <t>UK</t>
  </si>
  <si>
    <t>SUISSE</t>
  </si>
  <si>
    <t>USA</t>
  </si>
  <si>
    <t>CANADA</t>
  </si>
  <si>
    <t>CHMP</t>
  </si>
  <si>
    <t>MOS1</t>
  </si>
  <si>
    <t>MOS2</t>
  </si>
  <si>
    <t>ALSA</t>
  </si>
  <si>
    <t>GIRO</t>
  </si>
  <si>
    <t>BOJO</t>
  </si>
  <si>
    <t>BORG</t>
  </si>
  <si>
    <t>RHON</t>
  </si>
  <si>
    <t>ANJO</t>
  </si>
  <si>
    <t>AOCX</t>
  </si>
  <si>
    <t>VDQS</t>
  </si>
  <si>
    <t>XXXX</t>
  </si>
  <si>
    <t>PROV</t>
  </si>
  <si>
    <t>MUSC</t>
  </si>
  <si>
    <t>RHOF</t>
  </si>
  <si>
    <t>AOCF</t>
  </si>
  <si>
    <t>XXXF</t>
  </si>
  <si>
    <t>XXFF</t>
  </si>
  <si>
    <t>NOM</t>
  </si>
  <si>
    <t>q1</t>
  </si>
  <si>
    <t>min</t>
  </si>
  <si>
    <t>moust. inf.</t>
  </si>
  <si>
    <t>med</t>
  </si>
  <si>
    <t>moy</t>
  </si>
  <si>
    <t>moust. sup.</t>
  </si>
  <si>
    <t>max</t>
  </si>
  <si>
    <t>q3</t>
  </si>
  <si>
    <t>nb atyp. inf.</t>
  </si>
  <si>
    <t>nb atyp. sup.</t>
  </si>
  <si>
    <t>effectif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</si>
</sst>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" fontId="1" fillId="0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BoxPlot1!$B$1:$I$1</c:f>
              <c:strCache/>
            </c:strRef>
          </c:cat>
          <c:val>
            <c:numRef>
              <c:f>BoxPlot1!$B$2:$I$2</c:f>
              <c:numCache/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BoxPlot1!$B$1:$I$1</c:f>
              <c:strCache/>
            </c:strRef>
          </c:cat>
          <c:val>
            <c:numRef>
              <c:f>BoxPlot1!$B$3:$I$3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BoxPlot1!$B$1:$I$1</c:f>
              <c:strCache/>
            </c:strRef>
          </c:cat>
          <c:val>
            <c:numRef>
              <c:f>BoxPlot1!$B$4:$I$4</c:f>
              <c:numCache/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BoxPlot1!$B$1:$I$1</c:f>
              <c:strCache/>
            </c:strRef>
          </c:cat>
          <c:val>
            <c:numRef>
              <c:f>BoxPlot1!$B$5:$I$5</c:f>
              <c:numCache/>
            </c:numRef>
          </c: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BoxPlot1!$B$1:$I$1</c:f>
              <c:strCache/>
            </c:strRef>
          </c:cat>
          <c:val>
            <c:numRef>
              <c:f>BoxPlot1!$B$6:$I$6</c:f>
              <c:numCache/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BoxPlot1!$B$1:$I$1</c:f>
              <c:strCache/>
            </c:strRef>
          </c:cat>
          <c:val>
            <c:numRef>
              <c:f>BoxPlot1!$B$7:$I$7</c:f>
              <c:numCache/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BoxPlot1!$B$1:$I$1</c:f>
              <c:strCache/>
            </c:strRef>
          </c:cat>
          <c:val>
            <c:numRef>
              <c:f>BoxPlot1!$B$8:$I$8</c:f>
              <c:numCache/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BoxPlot1!$B$1:$I$1</c:f>
              <c:strCache/>
            </c:strRef>
          </c:cat>
          <c:val>
            <c:numRef>
              <c:f>BoxPlot1!$B$9:$I$9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1117876"/>
        <c:axId val="10060885"/>
      </c:lineChart>
      <c:catAx>
        <c:axId val="111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60885"/>
        <c:crosses val="autoZero"/>
        <c:auto val="1"/>
        <c:lblOffset val="100"/>
        <c:noMultiLvlLbl val="0"/>
      </c:catAx>
      <c:valAx>
        <c:axId val="100608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78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BoxPlot2!$B$1:$S$1</c:f>
              <c:strCache/>
            </c:strRef>
          </c:cat>
          <c:val>
            <c:numRef>
              <c:f>BoxPlot2!$B$2:$S$2</c:f>
              <c:numCache/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BoxPlot2!$B$1:$S$1</c:f>
              <c:strCache/>
            </c:strRef>
          </c:cat>
          <c:val>
            <c:numRef>
              <c:f>BoxPlot2!$B$3:$S$3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BoxPlot2!$B$1:$S$1</c:f>
              <c:strCache/>
            </c:strRef>
          </c:cat>
          <c:val>
            <c:numRef>
              <c:f>BoxPlot2!$B$4:$S$4</c:f>
              <c:numCache/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BoxPlot2!$B$1:$S$1</c:f>
              <c:strCache/>
            </c:strRef>
          </c:cat>
          <c:val>
            <c:numRef>
              <c:f>BoxPlot2!$B$5:$S$5</c:f>
              <c:numCache/>
            </c:numRef>
          </c: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BoxPlot2!$B$1:$S$1</c:f>
              <c:strCache/>
            </c:strRef>
          </c:cat>
          <c:val>
            <c:numRef>
              <c:f>BoxPlot2!$B$6:$S$6</c:f>
              <c:numCache/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BoxPlot2!$B$1:$S$1</c:f>
              <c:strCache/>
            </c:strRef>
          </c:cat>
          <c:val>
            <c:numRef>
              <c:f>BoxPlot2!$B$7:$S$7</c:f>
              <c:numCache/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BoxPlot2!$B$1:$S$1</c:f>
              <c:strCache/>
            </c:strRef>
          </c:cat>
          <c:val>
            <c:numRef>
              <c:f>BoxPlot2!$B$8:$S$8</c:f>
              <c:numCache/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BoxPlot2!$B$1:$S$1</c:f>
              <c:strCache/>
            </c:strRef>
          </c:cat>
          <c:val>
            <c:numRef>
              <c:f>BoxPlot2!$B$9:$S$9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23439102"/>
        <c:axId val="9625327"/>
      </c:lineChart>
      <c:catAx>
        <c:axId val="23439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25327"/>
        <c:crosses val="autoZero"/>
        <c:auto val="1"/>
        <c:lblOffset val="100"/>
        <c:noMultiLvlLbl val="0"/>
      </c:catAx>
      <c:valAx>
        <c:axId val="9625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391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13</xdr:row>
      <xdr:rowOff>0</xdr:rowOff>
    </xdr:from>
    <xdr:to>
      <xdr:col>9</xdr:col>
      <xdr:colOff>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419100" y="2105025"/>
        <a:ext cx="65151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104775</xdr:rowOff>
    </xdr:from>
    <xdr:to>
      <xdr:col>15</xdr:col>
      <xdr:colOff>228600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14300" y="2209800"/>
        <a:ext cx="116205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I12"/>
  <sheetViews>
    <sheetView showGridLines="0" tabSelected="1" workbookViewId="0" topLeftCell="A1">
      <selection activeCell="E41" sqref="E41"/>
    </sheetView>
  </sheetViews>
  <sheetFormatPr defaultColWidth="11.421875" defaultRowHeight="12.75"/>
  <cols>
    <col min="1" max="1" width="12.57421875" style="0" bestFit="1" customWidth="1"/>
  </cols>
  <sheetData>
    <row r="1" spans="1:9" ht="12.75">
      <c r="A1" s="5" t="s">
        <v>27</v>
      </c>
      <c r="B1" s="6" t="str">
        <f>vins!B$1</f>
        <v>BELGIQUE</v>
      </c>
      <c r="C1" s="6" t="str">
        <f>vins!C$1</f>
        <v>NEDERLAND</v>
      </c>
      <c r="D1" s="6" t="str">
        <f>vins!D$1</f>
        <v>RFA</v>
      </c>
      <c r="E1" s="6" t="str">
        <f>vins!E$1</f>
        <v>ITALIE</v>
      </c>
      <c r="F1" s="6" t="str">
        <f>vins!F$1</f>
        <v>UK</v>
      </c>
      <c r="G1" s="6" t="str">
        <f>vins!G$1</f>
        <v>SUISSE</v>
      </c>
      <c r="H1" s="6" t="str">
        <f>vins!H$1</f>
        <v>USA</v>
      </c>
      <c r="I1" s="6" t="str">
        <f>vins!I$1</f>
        <v>CANADA</v>
      </c>
    </row>
    <row r="2" spans="1:9" ht="12.75">
      <c r="A2" s="5" t="s">
        <v>28</v>
      </c>
      <c r="B2" s="7">
        <f>QUARTILE(vins!B$1:B$19,1)</f>
        <v>1986</v>
      </c>
      <c r="C2" s="7">
        <f>QUARTILE(vins!C$1:C$19,1)</f>
        <v>707.25</v>
      </c>
      <c r="D2" s="7">
        <f>QUARTILE(vins!D$1:D$19,1)</f>
        <v>1391.75</v>
      </c>
      <c r="E2" s="7">
        <f>QUARTILE(vins!E$1:E$19,1)</f>
        <v>1.5</v>
      </c>
      <c r="F2" s="7">
        <f>QUARTILE(vins!F$1:F$19,1)</f>
        <v>1187</v>
      </c>
      <c r="G2" s="7">
        <f>QUARTILE(vins!G$1:G$19,1)</f>
        <v>119.75</v>
      </c>
      <c r="H2" s="7">
        <f>QUARTILE(vins!H$1:H$19,1)</f>
        <v>441.5</v>
      </c>
      <c r="I2" s="7">
        <f>QUARTILE(vins!I$1:I$19,1)</f>
        <v>71</v>
      </c>
    </row>
    <row r="3" spans="1:9" ht="12.75">
      <c r="A3" s="5" t="s">
        <v>29</v>
      </c>
      <c r="B3" s="8">
        <f>MIN(vins!B$1:B$19)</f>
        <v>24</v>
      </c>
      <c r="C3" s="8">
        <f>MIN(vins!C$1:C$19)</f>
        <v>74</v>
      </c>
      <c r="D3" s="8">
        <f>MIN(vins!D$1:D$19)</f>
        <v>135</v>
      </c>
      <c r="E3" s="8">
        <f>MIN(vins!E$1:E$19)</f>
        <v>0</v>
      </c>
      <c r="F3" s="8">
        <f>MIN(vins!F$1:F$19)</f>
        <v>284</v>
      </c>
      <c r="G3" s="8">
        <f>MIN(vins!G$1:G$19)</f>
        <v>0</v>
      </c>
      <c r="H3" s="8">
        <f>MIN(vins!H$1:H$19)</f>
        <v>0</v>
      </c>
      <c r="I3" s="8">
        <f>MIN(vins!I$1:I$19)</f>
        <v>0</v>
      </c>
    </row>
    <row r="4" spans="1:9" ht="12.75">
      <c r="A4" s="5" t="s">
        <v>30</v>
      </c>
      <c r="B4" s="7">
        <f>PlusPetiteValeurSuperieureA(vins!B$1:B$19,B$2-1.5*(B$9-B$2))</f>
        <v>24</v>
      </c>
      <c r="C4" s="7">
        <f>PlusPetiteValeurSuperieureA(vins!C$1:C$19,C$2-1.5*(C$9-C$2))</f>
        <v>74</v>
      </c>
      <c r="D4" s="7">
        <f>PlusPetiteValeurSuperieureA(vins!D$1:D$19,D$2-1.5*(D$9-D$2))</f>
        <v>135</v>
      </c>
      <c r="E4" s="7">
        <f>PlusPetiteValeurSuperieureA(vins!E$1:E$19,E$2-1.5*(E$9-E$2))</f>
        <v>0</v>
      </c>
      <c r="F4" s="7">
        <f>PlusPetiteValeurSuperieureA(vins!F$1:F$19,F$2-1.5*(F$9-F$2))</f>
        <v>284</v>
      </c>
      <c r="G4" s="7">
        <f>PlusPetiteValeurSuperieureA(vins!G$1:G$19,G$2-1.5*(G$9-G$2))</f>
        <v>0</v>
      </c>
      <c r="H4" s="7">
        <f>PlusPetiteValeurSuperieureA(vins!H$1:H$19,H$2-1.5*(H$9-H$2))</f>
        <v>0</v>
      </c>
      <c r="I4" s="7">
        <f>PlusPetiteValeurSuperieureA(vins!I$1:I$19,I$2-1.5*(I$9-I$2))</f>
        <v>0</v>
      </c>
    </row>
    <row r="5" spans="1:9" ht="12.75">
      <c r="A5" s="5" t="s">
        <v>31</v>
      </c>
      <c r="B5" s="8">
        <f>MEDIAN(vins!B$1:B$19)</f>
        <v>2511.5</v>
      </c>
      <c r="C5" s="8">
        <f>MEDIAN(vins!C$1:C$19)</f>
        <v>1823.5</v>
      </c>
      <c r="D5" s="8">
        <f>MEDIAN(vins!D$1:D$19)</f>
        <v>3671</v>
      </c>
      <c r="E5" s="8">
        <f>MEDIAN(vins!E$1:E$19)</f>
        <v>27</v>
      </c>
      <c r="F5" s="8">
        <f>MEDIAN(vins!F$1:F$19)</f>
        <v>7398</v>
      </c>
      <c r="G5" s="8">
        <f>MEDIAN(vins!G$1:G$19)</f>
        <v>535.5</v>
      </c>
      <c r="H5" s="8">
        <f>MEDIAN(vins!H$1:H$19)</f>
        <v>1007</v>
      </c>
      <c r="I5" s="8">
        <f>MEDIAN(vins!I$1:I$19)</f>
        <v>285.5</v>
      </c>
    </row>
    <row r="6" spans="1:9" ht="12.75">
      <c r="A6" s="5" t="s">
        <v>32</v>
      </c>
      <c r="B6" s="8">
        <f>AVERAGE(vins!B$1:B$19)</f>
        <v>7470.166666666667</v>
      </c>
      <c r="C6" s="8">
        <f>AVERAGE(vins!C$1:C$19)</f>
        <v>6261.388888888889</v>
      </c>
      <c r="D6" s="8">
        <f>AVERAGE(vins!D$1:D$19)</f>
        <v>20261.5</v>
      </c>
      <c r="E6" s="8">
        <f>AVERAGE(vins!E$1:E$19)</f>
        <v>1119.0555555555557</v>
      </c>
      <c r="F6" s="8">
        <f>AVERAGE(vins!F$1:F$19)</f>
        <v>14298.833333333334</v>
      </c>
      <c r="G6" s="8">
        <f>AVERAGE(vins!G$1:G$19)</f>
        <v>2964.6111111111113</v>
      </c>
      <c r="H6" s="8">
        <f>AVERAGE(vins!H$1:H$19)</f>
        <v>5152.611111111111</v>
      </c>
      <c r="I6" s="8">
        <f>AVERAGE(vins!I$1:I$19)</f>
        <v>2813.5</v>
      </c>
    </row>
    <row r="7" spans="1:9" ht="12.75">
      <c r="A7" s="5" t="s">
        <v>33</v>
      </c>
      <c r="B7" s="7">
        <f>PlusGrandeValeurInferieureA(vins!B$1:B$19,B$9+1.5*(B$9-B$2))</f>
        <v>7950</v>
      </c>
      <c r="C7" s="7">
        <f>PlusGrandeValeurInferieureA(vins!C$1:C$19,C$9+1.5*(C$9-C$2))</f>
        <v>19840</v>
      </c>
      <c r="D7" s="7">
        <f>PlusGrandeValeurInferieureA(vins!D$1:D$19,D$9+1.5*(D$9-D$2))</f>
        <v>21023</v>
      </c>
      <c r="E7" s="7">
        <f>PlusGrandeValeurInferieureA(vins!E$1:E$19,E$9+1.5*(E$9-E$2))</f>
        <v>98</v>
      </c>
      <c r="F7" s="7">
        <f>PlusGrandeValeurInferieureA(vins!F$1:F$19,F$9+1.5*(F$9-F$2))</f>
        <v>30025</v>
      </c>
      <c r="G7" s="7">
        <f>PlusGrandeValeurInferieureA(vins!G$1:G$19,G$9+1.5*(G$9-G$2))</f>
        <v>6544</v>
      </c>
      <c r="H7" s="7">
        <f>PlusGrandeValeurInferieureA(vins!H$1:H$19,H$9+1.5*(H$9-H$2))</f>
        <v>17487</v>
      </c>
      <c r="I7" s="7">
        <f>PlusGrandeValeurInferieureA(vins!I$1:I$19,I$9+1.5*(I$9-I$2))</f>
        <v>2346</v>
      </c>
    </row>
    <row r="8" spans="1:9" ht="12.75">
      <c r="A8" s="5" t="s">
        <v>34</v>
      </c>
      <c r="B8" s="8">
        <f>MAX(vins!B$1:B$19)</f>
        <v>38747</v>
      </c>
      <c r="C8" s="8">
        <f>MAX(vins!C$1:C$19)</f>
        <v>22806</v>
      </c>
      <c r="D8" s="8">
        <f>MAX(vins!D$1:D$19)</f>
        <v>191140</v>
      </c>
      <c r="E8" s="8">
        <f>MAX(vins!E$1:E$19)</f>
        <v>8037</v>
      </c>
      <c r="F8" s="8">
        <f>MAX(vins!F$1:F$19)</f>
        <v>101108</v>
      </c>
      <c r="G8" s="8">
        <f>MAX(vins!G$1:G$19)</f>
        <v>17327</v>
      </c>
      <c r="H8" s="8">
        <f>MAX(vins!H$1:H$19)</f>
        <v>26192</v>
      </c>
      <c r="I8" s="8">
        <f>MAX(vins!I$1:I$19)</f>
        <v>38503</v>
      </c>
    </row>
    <row r="9" spans="1:9" ht="12.75">
      <c r="A9" s="5" t="s">
        <v>35</v>
      </c>
      <c r="B9" s="7">
        <f>QUARTILE(vins!B$1:B$19,3)</f>
        <v>7729.75</v>
      </c>
      <c r="C9" s="7">
        <f>QUARTILE(vins!C$1:C$19,3)</f>
        <v>8849.25</v>
      </c>
      <c r="D9" s="7">
        <f>QUARTILE(vins!D$1:D$19,3)</f>
        <v>15128.75</v>
      </c>
      <c r="E9" s="7">
        <f>QUARTILE(vins!E$1:E$19,3)</f>
        <v>87.75</v>
      </c>
      <c r="F9" s="7">
        <f>QUARTILE(vins!F$1:F$19,3)</f>
        <v>13389.75</v>
      </c>
      <c r="G9" s="7">
        <f>QUARTILE(vins!G$1:G$19,3)</f>
        <v>2713</v>
      </c>
      <c r="H9" s="7">
        <f>QUARTILE(vins!H$1:H$19,3)</f>
        <v>8793.5</v>
      </c>
      <c r="I9" s="7">
        <f>QUARTILE(vins!I$1:I$19,3)</f>
        <v>1127</v>
      </c>
    </row>
    <row r="10" spans="1:9" ht="12.75">
      <c r="A10" s="5" t="s">
        <v>36</v>
      </c>
      <c r="B10" s="7">
        <f>NbAtypiquesInf(vins!B$1:B$19,B$4)</f>
        <v>0</v>
      </c>
      <c r="C10" s="7">
        <f>NbAtypiquesInf(vins!C$1:C$19,C$4)</f>
        <v>0</v>
      </c>
      <c r="D10" s="7">
        <f>NbAtypiquesInf(vins!D$1:D$19,D$4)</f>
        <v>0</v>
      </c>
      <c r="E10" s="7">
        <f>NbAtypiquesInf(vins!E$1:E$19,E$4)</f>
        <v>0</v>
      </c>
      <c r="F10" s="7">
        <f>NbAtypiquesInf(vins!F$1:F$19,F$4)</f>
        <v>0</v>
      </c>
      <c r="G10" s="7">
        <f>NbAtypiquesInf(vins!G$1:G$19,G$4)</f>
        <v>0</v>
      </c>
      <c r="H10" s="7">
        <f>NbAtypiquesInf(vins!H$1:H$19,H$4)</f>
        <v>0</v>
      </c>
      <c r="I10" s="7">
        <f>NbAtypiquesInf(vins!I$1:I$19,I$4)</f>
        <v>0</v>
      </c>
    </row>
    <row r="11" spans="1:9" ht="12.75">
      <c r="A11" s="5" t="s">
        <v>37</v>
      </c>
      <c r="B11" s="7">
        <f>NbAtypiquesSup(vins!B$1:B$19,B$7)</f>
        <v>4</v>
      </c>
      <c r="C11" s="7">
        <f>NbAtypiquesSup(vins!C$1:C$19,C$7)</f>
        <v>2</v>
      </c>
      <c r="D11" s="7">
        <f>NbAtypiquesSup(vins!D$1:D$19,D$7)</f>
        <v>2</v>
      </c>
      <c r="E11" s="7">
        <f>NbAtypiquesSup(vins!E$1:E$19,E$7)</f>
        <v>4</v>
      </c>
      <c r="F11" s="7">
        <f>NbAtypiquesSup(vins!F$1:F$19,F$7)</f>
        <v>2</v>
      </c>
      <c r="G11" s="7">
        <f>NbAtypiquesSup(vins!G$1:G$19,G$7)</f>
        <v>3</v>
      </c>
      <c r="H11" s="7">
        <f>NbAtypiquesSup(vins!H$1:H$19,H$7)</f>
        <v>1</v>
      </c>
      <c r="I11" s="7">
        <f>NbAtypiquesSup(vins!I$1:I$19,I$7)</f>
        <v>2</v>
      </c>
    </row>
    <row r="12" spans="1:9" ht="12.75">
      <c r="A12" s="5" t="s">
        <v>38</v>
      </c>
      <c r="B12" s="7">
        <f>COUNT(vins!B$1:B$19)</f>
        <v>18</v>
      </c>
      <c r="C12" s="7">
        <f>COUNT(vins!C$1:C$19)</f>
        <v>18</v>
      </c>
      <c r="D12" s="7">
        <f>COUNT(vins!D$1:D$19)</f>
        <v>18</v>
      </c>
      <c r="E12" s="7">
        <f>COUNT(vins!E$1:E$19)</f>
        <v>18</v>
      </c>
      <c r="F12" s="7">
        <f>COUNT(vins!F$1:F$19)</f>
        <v>18</v>
      </c>
      <c r="G12" s="7">
        <f>COUNT(vins!G$1:G$19)</f>
        <v>18</v>
      </c>
      <c r="H12" s="7">
        <f>COUNT(vins!H$1:H$19)</f>
        <v>18</v>
      </c>
      <c r="I12" s="7">
        <f>COUNT(vins!I$1:I$19)</f>
        <v>18</v>
      </c>
    </row>
  </sheetData>
  <conditionalFormatting sqref="B10:I11">
    <cfRule type="cellIs" priority="1" dxfId="0" operator="equal" stopIfTrue="1">
      <formula>0</formula>
    </cfRule>
  </conditionalFormatting>
  <conditionalFormatting sqref="B3:I3">
    <cfRule type="expression" priority="2" dxfId="1" stopIfTrue="1">
      <formula>NbAtypInf&gt;0</formula>
    </cfRule>
  </conditionalFormatting>
  <conditionalFormatting sqref="B8:I8">
    <cfRule type="expression" priority="3" dxfId="1" stopIfTrue="1">
      <formula>NbAtypSup&gt;0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S12"/>
  <sheetViews>
    <sheetView showGridLines="0" workbookViewId="0" topLeftCell="A1">
      <selection activeCell="K41" sqref="K41"/>
    </sheetView>
  </sheetViews>
  <sheetFormatPr defaultColWidth="11.421875" defaultRowHeight="12.75"/>
  <cols>
    <col min="1" max="1" width="12.57421875" style="0" bestFit="1" customWidth="1"/>
  </cols>
  <sheetData>
    <row r="1" spans="1:19" ht="12.75">
      <c r="A1" s="5" t="s">
        <v>27</v>
      </c>
      <c r="B1" s="6" t="str">
        <f>sniv!B$1</f>
        <v>CHMP</v>
      </c>
      <c r="C1" s="6" t="str">
        <f>sniv!C$1</f>
        <v>MOS1</v>
      </c>
      <c r="D1" s="6" t="str">
        <f>sniv!D$1</f>
        <v>MOS2</v>
      </c>
      <c r="E1" s="6" t="str">
        <f>sniv!E$1</f>
        <v>ALSA</v>
      </c>
      <c r="F1" s="6" t="str">
        <f>sniv!F$1</f>
        <v>GIRO</v>
      </c>
      <c r="G1" s="6" t="str">
        <f>sniv!G$1</f>
        <v>BOJO</v>
      </c>
      <c r="H1" s="6" t="str">
        <f>sniv!H$1</f>
        <v>BORG</v>
      </c>
      <c r="I1" s="6" t="str">
        <f>sniv!I$1</f>
        <v>RHON</v>
      </c>
      <c r="J1" s="6" t="str">
        <f>sniv!J$1</f>
        <v>ANJO</v>
      </c>
      <c r="K1" s="6" t="str">
        <f>sniv!K$1</f>
        <v>AOCX</v>
      </c>
      <c r="L1" s="6" t="str">
        <f>sniv!L$1</f>
        <v>VDQS</v>
      </c>
      <c r="M1" s="6" t="str">
        <f>sniv!M$1</f>
        <v>XXXX</v>
      </c>
      <c r="N1" s="6" t="str">
        <f>sniv!N$1</f>
        <v>PROV</v>
      </c>
      <c r="O1" s="6" t="str">
        <f>sniv!O$1</f>
        <v>MUSC</v>
      </c>
      <c r="P1" s="6" t="str">
        <f>sniv!P$1</f>
        <v>RHOF</v>
      </c>
      <c r="Q1" s="6" t="str">
        <f>sniv!Q$1</f>
        <v>AOCF</v>
      </c>
      <c r="R1" s="6" t="str">
        <f>sniv!R$1</f>
        <v>XXXF</v>
      </c>
      <c r="S1" s="6" t="str">
        <f>sniv!S$1</f>
        <v>XXFF</v>
      </c>
    </row>
    <row r="2" spans="1:19" ht="12.75">
      <c r="A2" s="5" t="s">
        <v>28</v>
      </c>
      <c r="B2" s="7">
        <f>QUARTILE(sniv!B$1:B$9,1)</f>
        <v>6248.25</v>
      </c>
      <c r="C2" s="7">
        <f>QUARTILE(sniv!C$1:C$9,1)</f>
        <v>366</v>
      </c>
      <c r="D2" s="7">
        <f>QUARTILE(sniv!D$1:D$9,1)</f>
        <v>320</v>
      </c>
      <c r="E2" s="7">
        <f>QUARTILE(sniv!E$1:E$9,1)</f>
        <v>366.25</v>
      </c>
      <c r="F2" s="7">
        <f>QUARTILE(sniv!F$1:F$9,1)</f>
        <v>5769.75</v>
      </c>
      <c r="G2" s="7">
        <f>QUARTILE(sniv!G$1:G$9,1)</f>
        <v>13586.25</v>
      </c>
      <c r="H2" s="7">
        <f>QUARTILE(sniv!H$1:H$9,1)</f>
        <v>2051.25</v>
      </c>
      <c r="I2" s="7">
        <f>QUARTILE(sniv!I$1:I$9,1)</f>
        <v>1690.75</v>
      </c>
      <c r="J2" s="7">
        <f>QUARTILE(sniv!J$1:J$9,1)</f>
        <v>140</v>
      </c>
      <c r="K2" s="7">
        <f>QUARTILE(sniv!K$1:K$9,1)</f>
        <v>1195.25</v>
      </c>
      <c r="L2" s="7">
        <f>QUARTILE(sniv!L$1:L$9,1)</f>
        <v>418.25</v>
      </c>
      <c r="M2" s="7">
        <f>QUARTILE(sniv!M$1:M$9,1)</f>
        <v>16361.25</v>
      </c>
      <c r="N2" s="7">
        <f>QUARTILE(sniv!N$1:N$9,1)</f>
        <v>179.25</v>
      </c>
      <c r="O2" s="7">
        <f>QUARTILE(sniv!O$1:O$9,1)</f>
        <v>494.25</v>
      </c>
      <c r="P2" s="7">
        <f>QUARTILE(sniv!P$1:P$9,1)</f>
        <v>415.25</v>
      </c>
      <c r="Q2" s="7">
        <f>QUARTILE(sniv!Q$1:Q$9,1)</f>
        <v>7.75</v>
      </c>
      <c r="R2" s="7">
        <f>QUARTILE(sniv!R$1:R$9,1)</f>
        <v>0</v>
      </c>
      <c r="S2" s="7">
        <f>QUARTILE(sniv!S$1:S$9,1)</f>
        <v>30</v>
      </c>
    </row>
    <row r="3" spans="1:19" ht="12.75">
      <c r="A3" s="5" t="s">
        <v>29</v>
      </c>
      <c r="B3" s="8">
        <f>MIN(sniv!B$1:B$9)</f>
        <v>206</v>
      </c>
      <c r="C3" s="8">
        <f>MIN(sniv!C$1:C$9)</f>
        <v>30</v>
      </c>
      <c r="D3" s="8">
        <f>MIN(sniv!D$1:D$9)</f>
        <v>112</v>
      </c>
      <c r="E3" s="8">
        <f>MIN(sniv!E$1:E$9)</f>
        <v>57</v>
      </c>
      <c r="F3" s="8">
        <f>MIN(sniv!F$1:F$9)</f>
        <v>56</v>
      </c>
      <c r="G3" s="8">
        <f>MIN(sniv!G$1:G$9)</f>
        <v>2346</v>
      </c>
      <c r="H3" s="8">
        <f>MIN(sniv!H$1:H$9)</f>
        <v>98</v>
      </c>
      <c r="I3" s="8">
        <f>MIN(sniv!I$1:I$9)</f>
        <v>24</v>
      </c>
      <c r="J3" s="8">
        <f>MIN(sniv!J$1:J$9)</f>
        <v>0</v>
      </c>
      <c r="K3" s="8">
        <f>MIN(sniv!K$1:K$9)</f>
        <v>50</v>
      </c>
      <c r="L3" s="8">
        <f>MIN(sniv!L$1:L$9)</f>
        <v>0</v>
      </c>
      <c r="M3" s="8">
        <f>MIN(sniv!M$1:M$9)</f>
        <v>1029</v>
      </c>
      <c r="N3" s="8">
        <f>MIN(sniv!N$1:N$9)</f>
        <v>0</v>
      </c>
      <c r="O3" s="8">
        <f>MIN(sniv!O$1:O$9)</f>
        <v>0</v>
      </c>
      <c r="P3" s="8">
        <f>MIN(sniv!P$1:P$9)</f>
        <v>6</v>
      </c>
      <c r="Q3" s="8">
        <f>MIN(sniv!Q$1:Q$9)</f>
        <v>0</v>
      </c>
      <c r="R3" s="8">
        <f>MIN(sniv!R$1:R$9)</f>
        <v>0</v>
      </c>
      <c r="S3" s="8">
        <f>MIN(sniv!S$1:S$9)</f>
        <v>8</v>
      </c>
    </row>
    <row r="4" spans="1:19" ht="12.75">
      <c r="A4" s="5" t="s">
        <v>30</v>
      </c>
      <c r="B4" s="7">
        <f>PlusPetiteValeurSuperieureA(sniv!B$1:B$9,B$2-1.5*(B$9-B$2))</f>
        <v>206</v>
      </c>
      <c r="C4" s="7">
        <f>PlusPetiteValeurSuperieureA(sniv!C$1:C$9,C$2-1.5*(C$9-C$2))</f>
        <v>30</v>
      </c>
      <c r="D4" s="7">
        <f>PlusPetiteValeurSuperieureA(sniv!D$1:D$9,D$2-1.5*(D$9-D$2))</f>
        <v>112</v>
      </c>
      <c r="E4" s="7">
        <f>PlusPetiteValeurSuperieureA(sniv!E$1:E$9,E$2-1.5*(E$9-E$2))</f>
        <v>57</v>
      </c>
      <c r="F4" s="7">
        <f>PlusPetiteValeurSuperieureA(sniv!F$1:F$9,F$2-1.5*(F$9-F$2))</f>
        <v>56</v>
      </c>
      <c r="G4" s="7">
        <f>PlusPetiteValeurSuperieureA(sniv!G$1:G$9,G$2-1.5*(G$9-G$2))</f>
        <v>2346</v>
      </c>
      <c r="H4" s="7">
        <f>PlusPetiteValeurSuperieureA(sniv!H$1:H$9,H$2-1.5*(H$9-H$2))</f>
        <v>98</v>
      </c>
      <c r="I4" s="7">
        <f>PlusPetiteValeurSuperieureA(sniv!I$1:I$9,I$2-1.5*(I$9-I$2))</f>
        <v>24</v>
      </c>
      <c r="J4" s="7">
        <f>PlusPetiteValeurSuperieureA(sniv!J$1:J$9,J$2-1.5*(J$9-J$2))</f>
        <v>0</v>
      </c>
      <c r="K4" s="7">
        <f>PlusPetiteValeurSuperieureA(sniv!K$1:K$9,K$2-1.5*(K$9-K$2))</f>
        <v>50</v>
      </c>
      <c r="L4" s="7">
        <f>PlusPetiteValeurSuperieureA(sniv!L$1:L$9,L$2-1.5*(L$9-L$2))</f>
        <v>0</v>
      </c>
      <c r="M4" s="7">
        <f>PlusPetiteValeurSuperieureA(sniv!M$1:M$9,M$2-1.5*(M$9-M$2))</f>
        <v>1029</v>
      </c>
      <c r="N4" s="7">
        <f>PlusPetiteValeurSuperieureA(sniv!N$1:N$9,N$2-1.5*(N$9-N$2))</f>
        <v>0</v>
      </c>
      <c r="O4" s="7">
        <f>PlusPetiteValeurSuperieureA(sniv!O$1:O$9,O$2-1.5*(O$9-O$2))</f>
        <v>0</v>
      </c>
      <c r="P4" s="7">
        <f>PlusPetiteValeurSuperieureA(sniv!P$1:P$9,P$2-1.5*(P$9-P$2))</f>
        <v>6</v>
      </c>
      <c r="Q4" s="7">
        <f>PlusPetiteValeurSuperieureA(sniv!Q$1:Q$9,Q$2-1.5*(Q$9-Q$2))</f>
        <v>0</v>
      </c>
      <c r="R4" s="7">
        <f>PlusPetiteValeurSuperieureA(sniv!R$1:R$9,R$2-1.5*(R$9-R$2))</f>
        <v>0</v>
      </c>
      <c r="S4" s="7">
        <f>PlusPetiteValeurSuperieureA(sniv!S$1:S$9,S$2-1.5*(S$9-S$2))</f>
        <v>8</v>
      </c>
    </row>
    <row r="5" spans="1:19" ht="12.75">
      <c r="A5" s="5" t="s">
        <v>31</v>
      </c>
      <c r="B5" s="8">
        <f>MEDIAN(sniv!B$1:B$9)</f>
        <v>8850.5</v>
      </c>
      <c r="C5" s="8">
        <f>MEDIAN(sniv!C$1:C$9)</f>
        <v>791.5</v>
      </c>
      <c r="D5" s="8">
        <f>MEDIAN(sniv!D$1:D$9)</f>
        <v>2239.5</v>
      </c>
      <c r="E5" s="8">
        <f>MEDIAN(sniv!E$1:E$9)</f>
        <v>863.5</v>
      </c>
      <c r="F5" s="8">
        <f>MEDIAN(sniv!F$1:F$9)</f>
        <v>17068.5</v>
      </c>
      <c r="G5" s="8">
        <f>MEDIAN(sniv!G$1:G$9)</f>
        <v>17476</v>
      </c>
      <c r="H5" s="8">
        <f>MEDIAN(sniv!H$1:H$9)</f>
        <v>3487.5</v>
      </c>
      <c r="I5" s="8">
        <f>MEDIAN(sniv!I$1:I$9)</f>
        <v>7751</v>
      </c>
      <c r="J5" s="8">
        <f>MEDIAN(sniv!J$1:J$9)</f>
        <v>736</v>
      </c>
      <c r="K5" s="8">
        <f>MEDIAN(sniv!K$1:K$9)</f>
        <v>9997.5</v>
      </c>
      <c r="L5" s="8">
        <f>MEDIAN(sniv!L$1:L$9)</f>
        <v>1023</v>
      </c>
      <c r="M5" s="8">
        <f>MEDIAN(sniv!M$1:M$9)</f>
        <v>32347.5</v>
      </c>
      <c r="N5" s="8">
        <f>MEDIAN(sniv!N$1:N$9)</f>
        <v>342.5</v>
      </c>
      <c r="O5" s="8">
        <f>MEDIAN(sniv!O$1:O$9)</f>
        <v>1122.5</v>
      </c>
      <c r="P5" s="8">
        <f>MEDIAN(sniv!P$1:P$9)</f>
        <v>709</v>
      </c>
      <c r="Q5" s="8">
        <f>MEDIAN(sniv!Q$1:Q$9)</f>
        <v>80.5</v>
      </c>
      <c r="R5" s="8">
        <f>MEDIAN(sniv!R$1:R$9)</f>
        <v>12</v>
      </c>
      <c r="S5" s="8">
        <f>MEDIAN(sniv!S$1:S$9)</f>
        <v>60.5</v>
      </c>
    </row>
    <row r="6" spans="1:19" ht="12.75">
      <c r="A6" s="5" t="s">
        <v>32</v>
      </c>
      <c r="B6" s="8">
        <f>AVERAGE(sniv!B$1:B$9)</f>
        <v>8160.25</v>
      </c>
      <c r="C6" s="8">
        <f>AVERAGE(sniv!C$1:C$9)</f>
        <v>974.25</v>
      </c>
      <c r="D6" s="8">
        <f>AVERAGE(sniv!D$1:D$9)</f>
        <v>3331.5</v>
      </c>
      <c r="E6" s="8">
        <f>AVERAGE(sniv!E$1:E$9)</f>
        <v>3004.625</v>
      </c>
      <c r="F6" s="8">
        <f>AVERAGE(sniv!F$1:F$9)</f>
        <v>14922.25</v>
      </c>
      <c r="G6" s="8">
        <f>AVERAGE(sniv!G$1:G$9)</f>
        <v>23715.625</v>
      </c>
      <c r="H6" s="8">
        <f>AVERAGE(sniv!H$1:H$9)</f>
        <v>4388</v>
      </c>
      <c r="I6" s="8">
        <f>AVERAGE(sniv!I$1:I$9)</f>
        <v>6136.625</v>
      </c>
      <c r="J6" s="8">
        <f>AVERAGE(sniv!J$1:J$9)</f>
        <v>1752</v>
      </c>
      <c r="K6" s="8">
        <f>AVERAGE(sniv!K$1:K$9)</f>
        <v>10284.75</v>
      </c>
      <c r="L6" s="8">
        <f>AVERAGE(sniv!L$1:L$9)</f>
        <v>1040.625</v>
      </c>
      <c r="M6" s="8">
        <f>AVERAGE(sniv!M$1:M$9)</f>
        <v>52982.75</v>
      </c>
      <c r="N6" s="8">
        <f>AVERAGE(sniv!N$1:N$9)</f>
        <v>746.125</v>
      </c>
      <c r="O6" s="8">
        <f>AVERAGE(sniv!O$1:O$9)</f>
        <v>2591.375</v>
      </c>
      <c r="P6" s="8">
        <f>AVERAGE(sniv!P$1:P$9)</f>
        <v>680.375</v>
      </c>
      <c r="Q6" s="8">
        <f>AVERAGE(sniv!Q$1:Q$9)</f>
        <v>219.875</v>
      </c>
      <c r="R6" s="8">
        <f>AVERAGE(sniv!R$1:R$9)</f>
        <v>274.625</v>
      </c>
      <c r="S6" s="8">
        <f>AVERAGE(sniv!S$1:S$9)</f>
        <v>563.125</v>
      </c>
    </row>
    <row r="7" spans="1:19" ht="12.75">
      <c r="A7" s="5" t="s">
        <v>33</v>
      </c>
      <c r="B7" s="7">
        <f>PlusGrandeValeurInferieureA(sniv!B$1:B$9,B$9+1.5*(B$9-B$2))</f>
        <v>13556</v>
      </c>
      <c r="C7" s="7">
        <f>PlusGrandeValeurInferieureA(sniv!C$1:C$9,C$9+1.5*(C$9-C$2))</f>
        <v>2436</v>
      </c>
      <c r="D7" s="7">
        <f>PlusGrandeValeurInferieureA(sniv!D$1:D$9,D$9+1.5*(D$9-D$2))</f>
        <v>10439</v>
      </c>
      <c r="E7" s="7">
        <f>PlusGrandeValeurInferieureA(sniv!E$1:E$9,E$9+1.5*(E$9-E$2))</f>
        <v>2422</v>
      </c>
      <c r="F7" s="7">
        <f>PlusGrandeValeurInferieureA(sniv!F$1:F$9,F$9+1.5*(F$9-F$2))</f>
        <v>30025</v>
      </c>
      <c r="G7" s="7">
        <f>PlusGrandeValeurInferieureA(sniv!G$1:G$9,G$9+1.5*(G$9-G$2))</f>
        <v>39919</v>
      </c>
      <c r="H7" s="7">
        <f>PlusGrandeValeurInferieureA(sniv!H$1:H$9,H$9+1.5*(H$9-H$2))</f>
        <v>7885</v>
      </c>
      <c r="I7" s="7">
        <f>PlusGrandeValeurInferieureA(sniv!I$1:I$9,I$9+1.5*(I$9-I$2))</f>
        <v>11691</v>
      </c>
      <c r="J7" s="7">
        <f>PlusGrandeValeurInferieureA(sniv!J$1:J$9,J$9+1.5*(J$9-J$2))</f>
        <v>2587</v>
      </c>
      <c r="K7" s="7">
        <f>PlusGrandeValeurInferieureA(sniv!K$1:K$9,K$9+1.5*(K$9-K$2))</f>
        <v>22806</v>
      </c>
      <c r="L7" s="7">
        <f>PlusGrandeValeurInferieureA(sniv!L$1:L$9,L$9+1.5*(L$9-L$2))</f>
        <v>2258</v>
      </c>
      <c r="M7" s="7">
        <f>PlusGrandeValeurInferieureA(sniv!M$1:M$9,M$9+1.5*(M$9-M$2))</f>
        <v>101108</v>
      </c>
      <c r="N7" s="7">
        <f>PlusGrandeValeurInferieureA(sniv!N$1:N$9,N$9+1.5*(N$9-N$2))</f>
        <v>2514</v>
      </c>
      <c r="O7" s="7">
        <f>PlusGrandeValeurInferieureA(sniv!O$1:O$9,O$9+1.5*(O$9-O$2))</f>
        <v>2908</v>
      </c>
      <c r="P7" s="7">
        <f>PlusGrandeValeurInferieureA(sniv!P$1:P$9,P$9+1.5*(P$9-P$2))</f>
        <v>1009</v>
      </c>
      <c r="Q7" s="7">
        <f>PlusGrandeValeurInferieureA(sniv!Q$1:Q$9,Q$9+1.5*(Q$9-Q$2))</f>
        <v>246</v>
      </c>
      <c r="R7" s="7">
        <f>PlusGrandeValeurInferieureA(sniv!R$1:R$9,R$9+1.5*(R$9-R$2))</f>
        <v>480</v>
      </c>
      <c r="S7" s="7">
        <f>PlusGrandeValeurInferieureA(sniv!S$1:S$9,S$9+1.5*(S$9-S$2))</f>
        <v>208</v>
      </c>
    </row>
    <row r="8" spans="1:19" ht="12.75">
      <c r="A8" s="5" t="s">
        <v>34</v>
      </c>
      <c r="B8" s="8">
        <f>MAX(sniv!B$1:B$9)</f>
        <v>13556</v>
      </c>
      <c r="C8" s="8">
        <f>MAX(sniv!C$1:C$9)</f>
        <v>2436</v>
      </c>
      <c r="D8" s="8">
        <f>MAX(sniv!D$1:D$9)</f>
        <v>10439</v>
      </c>
      <c r="E8" s="8">
        <f>MAX(sniv!E$1:E$9)</f>
        <v>17183</v>
      </c>
      <c r="F8" s="8">
        <f>MAX(sniv!F$1:F$9)</f>
        <v>30025</v>
      </c>
      <c r="G8" s="8">
        <f>MAX(sniv!G$1:G$9)</f>
        <v>72977</v>
      </c>
      <c r="H8" s="8">
        <f>MAX(sniv!H$1:H$9)</f>
        <v>11791</v>
      </c>
      <c r="I8" s="8">
        <f>MAX(sniv!I$1:I$9)</f>
        <v>11691</v>
      </c>
      <c r="J8" s="8">
        <f>MAX(sniv!J$1:J$9)</f>
        <v>7582</v>
      </c>
      <c r="K8" s="8">
        <f>MAX(sniv!K$1:K$9)</f>
        <v>22806</v>
      </c>
      <c r="L8" s="8">
        <f>MAX(sniv!L$1:L$9)</f>
        <v>2258</v>
      </c>
      <c r="M8" s="8">
        <f>MAX(sniv!M$1:M$9)</f>
        <v>191140</v>
      </c>
      <c r="N8" s="8">
        <f>MAX(sniv!N$1:N$9)</f>
        <v>2514</v>
      </c>
      <c r="O8" s="8">
        <f>MAX(sniv!O$1:O$9)</f>
        <v>12891</v>
      </c>
      <c r="P8" s="8">
        <f>MAX(sniv!P$1:P$9)</f>
        <v>1648</v>
      </c>
      <c r="Q8" s="8">
        <f>MAX(sniv!Q$1:Q$9)</f>
        <v>1177</v>
      </c>
      <c r="R8" s="8">
        <f>MAX(sniv!R$1:R$9)</f>
        <v>1533</v>
      </c>
      <c r="S8" s="8">
        <f>MAX(sniv!S$1:S$9)</f>
        <v>2415</v>
      </c>
    </row>
    <row r="9" spans="1:19" ht="12.75">
      <c r="A9" s="5" t="s">
        <v>35</v>
      </c>
      <c r="B9" s="7">
        <f>QUARTILE(sniv!B$1:B$9,3)</f>
        <v>10934</v>
      </c>
      <c r="C9" s="7">
        <f>QUARTILE(sniv!C$1:C$9,3)</f>
        <v>1414.25</v>
      </c>
      <c r="D9" s="7">
        <f>QUARTILE(sniv!D$1:D$9,3)</f>
        <v>4644.5</v>
      </c>
      <c r="E9" s="7">
        <f>QUARTILE(sniv!E$1:E$9,3)</f>
        <v>2104.75</v>
      </c>
      <c r="F9" s="7">
        <f>QUARTILE(sniv!F$1:F$9,3)</f>
        <v>22383.75</v>
      </c>
      <c r="G9" s="7">
        <f>QUARTILE(sniv!G$1:G$9,3)</f>
        <v>24859.75</v>
      </c>
      <c r="H9" s="7">
        <f>QUARTILE(sniv!H$1:H$9,3)</f>
        <v>5592.25</v>
      </c>
      <c r="I9" s="7">
        <f>QUARTILE(sniv!I$1:I$9,3)</f>
        <v>8763.25</v>
      </c>
      <c r="J9" s="7">
        <f>QUARTILE(sniv!J$1:J$9,3)</f>
        <v>2222.5</v>
      </c>
      <c r="K9" s="7">
        <f>QUARTILE(sniv!K$1:K$9,3)</f>
        <v>17901</v>
      </c>
      <c r="L9" s="7">
        <f>QUARTILE(sniv!L$1:L$9,3)</f>
        <v>1503.5</v>
      </c>
      <c r="M9" s="7">
        <f>QUARTILE(sniv!M$1:M$9,3)</f>
        <v>54337.25</v>
      </c>
      <c r="N9" s="7">
        <f>QUARTILE(sniv!N$1:N$9,3)</f>
        <v>1206.25</v>
      </c>
      <c r="O9" s="7">
        <f>QUARTILE(sniv!O$1:O$9,3)</f>
        <v>2239</v>
      </c>
      <c r="P9" s="7">
        <f>QUARTILE(sniv!P$1:P$9,3)</f>
        <v>841</v>
      </c>
      <c r="Q9" s="7">
        <f>QUARTILE(sniv!Q$1:Q$9,3)</f>
        <v>181.5</v>
      </c>
      <c r="R9" s="7">
        <f>QUARTILE(sniv!R$1:R$9,3)</f>
        <v>240</v>
      </c>
      <c r="S9" s="7">
        <f>QUARTILE(sniv!S$1:S$9,3)</f>
        <v>582.25</v>
      </c>
    </row>
    <row r="10" spans="1:19" ht="12.75">
      <c r="A10" s="5" t="s">
        <v>36</v>
      </c>
      <c r="B10" s="7">
        <f>NbAtypiquesInf(sniv!B$1:B$9,B$4)</f>
        <v>0</v>
      </c>
      <c r="C10" s="7">
        <f>NbAtypiquesInf(sniv!C$1:C$9,C$4)</f>
        <v>0</v>
      </c>
      <c r="D10" s="7">
        <f>NbAtypiquesInf(sniv!D$1:D$9,D$4)</f>
        <v>0</v>
      </c>
      <c r="E10" s="7">
        <f>NbAtypiquesInf(sniv!E$1:E$9,E$4)</f>
        <v>0</v>
      </c>
      <c r="F10" s="7">
        <f>NbAtypiquesInf(sniv!F$1:F$9,F$4)</f>
        <v>0</v>
      </c>
      <c r="G10" s="7">
        <f>NbAtypiquesInf(sniv!G$1:G$9,G$4)</f>
        <v>0</v>
      </c>
      <c r="H10" s="7">
        <f>NbAtypiquesInf(sniv!H$1:H$9,H$4)</f>
        <v>0</v>
      </c>
      <c r="I10" s="7">
        <f>NbAtypiquesInf(sniv!I$1:I$9,I$4)</f>
        <v>0</v>
      </c>
      <c r="J10" s="7">
        <f>NbAtypiquesInf(sniv!J$1:J$9,J$4)</f>
        <v>0</v>
      </c>
      <c r="K10" s="7">
        <f>NbAtypiquesInf(sniv!K$1:K$9,K$4)</f>
        <v>0</v>
      </c>
      <c r="L10" s="7">
        <f>NbAtypiquesInf(sniv!L$1:L$9,L$4)</f>
        <v>0</v>
      </c>
      <c r="M10" s="7">
        <f>NbAtypiquesInf(sniv!M$1:M$9,M$4)</f>
        <v>0</v>
      </c>
      <c r="N10" s="7">
        <f>NbAtypiquesInf(sniv!N$1:N$9,N$4)</f>
        <v>0</v>
      </c>
      <c r="O10" s="7">
        <f>NbAtypiquesInf(sniv!O$1:O$9,O$4)</f>
        <v>0</v>
      </c>
      <c r="P10" s="7">
        <f>NbAtypiquesInf(sniv!P$1:P$9,P$4)</f>
        <v>0</v>
      </c>
      <c r="Q10" s="7">
        <f>NbAtypiquesInf(sniv!Q$1:Q$9,Q$4)</f>
        <v>0</v>
      </c>
      <c r="R10" s="7">
        <f>NbAtypiquesInf(sniv!R$1:R$9,R$4)</f>
        <v>0</v>
      </c>
      <c r="S10" s="7">
        <f>NbAtypiquesInf(sniv!S$1:S$9,S$4)</f>
        <v>0</v>
      </c>
    </row>
    <row r="11" spans="1:19" ht="12.75">
      <c r="A11" s="5" t="s">
        <v>37</v>
      </c>
      <c r="B11" s="7">
        <f>NbAtypiquesSup(sniv!B$1:B$9,B$7)</f>
        <v>0</v>
      </c>
      <c r="C11" s="7">
        <f>NbAtypiquesSup(sniv!C$1:C$9,C$7)</f>
        <v>0</v>
      </c>
      <c r="D11" s="7">
        <f>NbAtypiquesSup(sniv!D$1:D$9,D$7)</f>
        <v>0</v>
      </c>
      <c r="E11" s="7">
        <f>NbAtypiquesSup(sniv!E$1:E$9,E$7)</f>
        <v>1</v>
      </c>
      <c r="F11" s="7">
        <f>NbAtypiquesSup(sniv!F$1:F$9,F$7)</f>
        <v>0</v>
      </c>
      <c r="G11" s="7">
        <f>NbAtypiquesSup(sniv!G$1:G$9,G$7)</f>
        <v>1</v>
      </c>
      <c r="H11" s="7">
        <f>NbAtypiquesSup(sniv!H$1:H$9,H$7)</f>
        <v>1</v>
      </c>
      <c r="I11" s="7">
        <f>NbAtypiquesSup(sniv!I$1:I$9,I$7)</f>
        <v>0</v>
      </c>
      <c r="J11" s="7">
        <f>NbAtypiquesSup(sniv!J$1:J$9,J$7)</f>
        <v>1</v>
      </c>
      <c r="K11" s="7">
        <f>NbAtypiquesSup(sniv!K$1:K$9,K$7)</f>
        <v>0</v>
      </c>
      <c r="L11" s="7">
        <f>NbAtypiquesSup(sniv!L$1:L$9,L$7)</f>
        <v>0</v>
      </c>
      <c r="M11" s="7">
        <f>NbAtypiquesSup(sniv!M$1:M$9,M$7)</f>
        <v>1</v>
      </c>
      <c r="N11" s="7">
        <f>NbAtypiquesSup(sniv!N$1:N$9,N$7)</f>
        <v>0</v>
      </c>
      <c r="O11" s="7">
        <f>NbAtypiquesSup(sniv!O$1:O$9,O$7)</f>
        <v>1</v>
      </c>
      <c r="P11" s="7">
        <f>NbAtypiquesSup(sniv!P$1:P$9,P$7)</f>
        <v>1</v>
      </c>
      <c r="Q11" s="7">
        <f>NbAtypiquesSup(sniv!Q$1:Q$9,Q$7)</f>
        <v>1</v>
      </c>
      <c r="R11" s="7">
        <f>NbAtypiquesSup(sniv!R$1:R$9,R$7)</f>
        <v>1</v>
      </c>
      <c r="S11" s="7">
        <f>NbAtypiquesSup(sniv!S$1:S$9,S$7)</f>
        <v>2</v>
      </c>
    </row>
    <row r="12" spans="1:19" ht="12.75">
      <c r="A12" s="5" t="s">
        <v>38</v>
      </c>
      <c r="B12" s="7">
        <f>COUNT(sniv!B$1:B$9)</f>
        <v>8</v>
      </c>
      <c r="C12" s="7">
        <f>COUNT(sniv!C$1:C$9)</f>
        <v>8</v>
      </c>
      <c r="D12" s="7">
        <f>COUNT(sniv!D$1:D$9)</f>
        <v>8</v>
      </c>
      <c r="E12" s="7">
        <f>COUNT(sniv!E$1:E$9)</f>
        <v>8</v>
      </c>
      <c r="F12" s="7">
        <f>COUNT(sniv!F$1:F$9)</f>
        <v>8</v>
      </c>
      <c r="G12" s="7">
        <f>COUNT(sniv!G$1:G$9)</f>
        <v>8</v>
      </c>
      <c r="H12" s="7">
        <f>COUNT(sniv!H$1:H$9)</f>
        <v>8</v>
      </c>
      <c r="I12" s="7">
        <f>COUNT(sniv!I$1:I$9)</f>
        <v>8</v>
      </c>
      <c r="J12" s="7">
        <f>COUNT(sniv!J$1:J$9)</f>
        <v>8</v>
      </c>
      <c r="K12" s="7">
        <f>COUNT(sniv!K$1:K$9)</f>
        <v>8</v>
      </c>
      <c r="L12" s="7">
        <f>COUNT(sniv!L$1:L$9)</f>
        <v>8</v>
      </c>
      <c r="M12" s="7">
        <f>COUNT(sniv!M$1:M$9)</f>
        <v>8</v>
      </c>
      <c r="N12" s="7">
        <f>COUNT(sniv!N$1:N$9)</f>
        <v>8</v>
      </c>
      <c r="O12" s="7">
        <f>COUNT(sniv!O$1:O$9)</f>
        <v>8</v>
      </c>
      <c r="P12" s="7">
        <f>COUNT(sniv!P$1:P$9)</f>
        <v>8</v>
      </c>
      <c r="Q12" s="7">
        <f>COUNT(sniv!Q$1:Q$9)</f>
        <v>8</v>
      </c>
      <c r="R12" s="7">
        <f>COUNT(sniv!R$1:R$9)</f>
        <v>8</v>
      </c>
      <c r="S12" s="7">
        <f>COUNT(sniv!S$1:S$9)</f>
        <v>8</v>
      </c>
    </row>
  </sheetData>
  <conditionalFormatting sqref="B10:S11">
    <cfRule type="cellIs" priority="1" dxfId="0" operator="equal" stopIfTrue="1">
      <formula>0</formula>
    </cfRule>
  </conditionalFormatting>
  <conditionalFormatting sqref="B3:S3">
    <cfRule type="expression" priority="2" dxfId="1" stopIfTrue="1">
      <formula>NbAtypInf&gt;0</formula>
    </cfRule>
  </conditionalFormatting>
  <conditionalFormatting sqref="B8:S8">
    <cfRule type="expression" priority="3" dxfId="1" stopIfTrue="1">
      <formula>NbAtypSup&gt;0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S9"/>
  <sheetViews>
    <sheetView workbookViewId="0" topLeftCell="G1">
      <selection activeCell="B1" sqref="B1:S9"/>
    </sheetView>
  </sheetViews>
  <sheetFormatPr defaultColWidth="11.421875" defaultRowHeight="12.75"/>
  <sheetData>
    <row r="1" spans="1:19" ht="13.5" thickBot="1">
      <c r="A1" s="4" t="s">
        <v>0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  <c r="Q1" s="2" t="s">
        <v>24</v>
      </c>
      <c r="R1" s="2" t="s">
        <v>25</v>
      </c>
      <c r="S1" s="3" t="s">
        <v>26</v>
      </c>
    </row>
    <row r="2" spans="1:19" ht="13.5" thickBot="1">
      <c r="A2" s="4" t="s">
        <v>1</v>
      </c>
      <c r="B2" s="2">
        <v>7069</v>
      </c>
      <c r="C2" s="2">
        <v>2436</v>
      </c>
      <c r="D2" s="2">
        <v>3066</v>
      </c>
      <c r="E2" s="2">
        <v>2422</v>
      </c>
      <c r="F2" s="2">
        <v>22986</v>
      </c>
      <c r="G2" s="2">
        <v>17465</v>
      </c>
      <c r="H2" s="2">
        <v>3784</v>
      </c>
      <c r="I2" s="2">
        <v>7950</v>
      </c>
      <c r="J2" s="2">
        <v>2587</v>
      </c>
      <c r="K2" s="2">
        <v>17200</v>
      </c>
      <c r="L2" s="2">
        <v>1976</v>
      </c>
      <c r="M2" s="2">
        <v>38747</v>
      </c>
      <c r="N2" s="2">
        <v>1375</v>
      </c>
      <c r="O2" s="2">
        <v>2016</v>
      </c>
      <c r="P2" s="2">
        <v>785</v>
      </c>
      <c r="Q2" s="2">
        <v>160</v>
      </c>
      <c r="R2" s="2">
        <v>24</v>
      </c>
      <c r="S2" s="3">
        <v>2415</v>
      </c>
    </row>
    <row r="3" spans="1:19" ht="13.5" thickBot="1">
      <c r="A3" s="4" t="s">
        <v>2</v>
      </c>
      <c r="B3" s="2">
        <v>3786</v>
      </c>
      <c r="C3" s="2">
        <v>586</v>
      </c>
      <c r="D3" s="2">
        <v>290</v>
      </c>
      <c r="E3" s="2">
        <v>1999</v>
      </c>
      <c r="F3" s="2">
        <v>22183</v>
      </c>
      <c r="G3" s="2">
        <v>19840</v>
      </c>
      <c r="H3" s="2">
        <v>2339</v>
      </c>
      <c r="I3" s="2">
        <v>10537</v>
      </c>
      <c r="J3" s="2">
        <v>600</v>
      </c>
      <c r="K3" s="2">
        <v>22806</v>
      </c>
      <c r="L3" s="2">
        <v>1029</v>
      </c>
      <c r="M3" s="2">
        <v>19151</v>
      </c>
      <c r="N3" s="2">
        <v>1150</v>
      </c>
      <c r="O3" s="2">
        <v>2908</v>
      </c>
      <c r="P3" s="2">
        <v>1648</v>
      </c>
      <c r="Q3" s="2">
        <v>246</v>
      </c>
      <c r="R3" s="2">
        <v>1533</v>
      </c>
      <c r="S3" s="3">
        <v>74</v>
      </c>
    </row>
    <row r="4" spans="1:19" ht="13.5" thickBot="1">
      <c r="A4" s="4" t="s">
        <v>3</v>
      </c>
      <c r="B4" s="2">
        <v>12578</v>
      </c>
      <c r="C4" s="2">
        <v>2006</v>
      </c>
      <c r="D4" s="2">
        <v>10439</v>
      </c>
      <c r="E4" s="2">
        <v>17183</v>
      </c>
      <c r="F4" s="2">
        <v>21023</v>
      </c>
      <c r="G4" s="2">
        <v>72977</v>
      </c>
      <c r="H4" s="2">
        <v>4828</v>
      </c>
      <c r="I4" s="2">
        <v>7552</v>
      </c>
      <c r="J4" s="2">
        <v>2101</v>
      </c>
      <c r="K4" s="2">
        <v>15979</v>
      </c>
      <c r="L4" s="2">
        <v>1346</v>
      </c>
      <c r="M4" s="2">
        <v>191140</v>
      </c>
      <c r="N4" s="2">
        <v>2514</v>
      </c>
      <c r="O4" s="2">
        <v>1529</v>
      </c>
      <c r="P4" s="2">
        <v>1009</v>
      </c>
      <c r="Q4" s="2">
        <v>135</v>
      </c>
      <c r="R4" s="2">
        <v>160</v>
      </c>
      <c r="S4" s="3">
        <v>208</v>
      </c>
    </row>
    <row r="5" spans="1:19" ht="13.5" thickBot="1">
      <c r="A5" s="4" t="s">
        <v>4</v>
      </c>
      <c r="B5" s="2">
        <v>8037</v>
      </c>
      <c r="C5" s="2">
        <v>30</v>
      </c>
      <c r="D5" s="2">
        <v>1413</v>
      </c>
      <c r="E5" s="2">
        <v>57</v>
      </c>
      <c r="F5" s="2">
        <v>56</v>
      </c>
      <c r="G5" s="2">
        <v>2364</v>
      </c>
      <c r="H5" s="2">
        <v>98</v>
      </c>
      <c r="I5" s="2">
        <v>24</v>
      </c>
      <c r="J5" s="2">
        <v>0</v>
      </c>
      <c r="K5" s="2">
        <v>50</v>
      </c>
      <c r="L5" s="2">
        <v>0</v>
      </c>
      <c r="M5" s="2">
        <v>7992</v>
      </c>
      <c r="N5" s="2">
        <v>0</v>
      </c>
      <c r="O5" s="2">
        <v>0</v>
      </c>
      <c r="P5" s="2">
        <v>6</v>
      </c>
      <c r="Q5" s="2">
        <v>8</v>
      </c>
      <c r="R5" s="2">
        <v>0</v>
      </c>
      <c r="S5" s="3">
        <v>8</v>
      </c>
    </row>
    <row r="6" spans="1:19" ht="13.5" thickBot="1">
      <c r="A6" s="4" t="s">
        <v>5</v>
      </c>
      <c r="B6" s="2">
        <v>13556</v>
      </c>
      <c r="C6" s="2">
        <v>1217</v>
      </c>
      <c r="D6" s="2">
        <v>7214</v>
      </c>
      <c r="E6" s="2">
        <v>1127</v>
      </c>
      <c r="F6" s="2">
        <v>30025</v>
      </c>
      <c r="G6" s="2">
        <v>39919</v>
      </c>
      <c r="H6" s="2">
        <v>7885</v>
      </c>
      <c r="I6" s="2">
        <v>8172</v>
      </c>
      <c r="J6" s="2">
        <v>7582</v>
      </c>
      <c r="K6" s="2">
        <v>20004</v>
      </c>
      <c r="L6" s="2">
        <v>2258</v>
      </c>
      <c r="M6" s="2">
        <v>101108</v>
      </c>
      <c r="N6" s="2">
        <v>284</v>
      </c>
      <c r="O6" s="2">
        <v>12891</v>
      </c>
      <c r="P6" s="2">
        <v>775</v>
      </c>
      <c r="Q6" s="2">
        <v>1177</v>
      </c>
      <c r="R6" s="2">
        <v>480</v>
      </c>
      <c r="S6" s="3">
        <v>1705</v>
      </c>
    </row>
    <row r="7" spans="1:19" ht="13.5" thickBot="1">
      <c r="A7" s="4" t="s">
        <v>6</v>
      </c>
      <c r="B7" s="2">
        <v>9664</v>
      </c>
      <c r="C7" s="2">
        <v>471</v>
      </c>
      <c r="D7" s="2">
        <v>112</v>
      </c>
      <c r="E7" s="2">
        <v>600</v>
      </c>
      <c r="F7" s="2">
        <v>6544</v>
      </c>
      <c r="G7" s="2">
        <v>17327</v>
      </c>
      <c r="H7" s="2">
        <v>3191</v>
      </c>
      <c r="I7" s="2">
        <v>11691</v>
      </c>
      <c r="J7" s="2">
        <v>143</v>
      </c>
      <c r="K7" s="2">
        <v>1279</v>
      </c>
      <c r="L7" s="2">
        <v>212</v>
      </c>
      <c r="M7" s="2">
        <v>1029</v>
      </c>
      <c r="N7" s="2">
        <v>401</v>
      </c>
      <c r="O7" s="2">
        <v>18</v>
      </c>
      <c r="P7" s="2">
        <v>643</v>
      </c>
      <c r="Q7" s="2">
        <v>26</v>
      </c>
      <c r="R7" s="2">
        <v>0</v>
      </c>
      <c r="S7" s="3">
        <v>12</v>
      </c>
    </row>
    <row r="8" spans="1:19" ht="13.5" thickBot="1">
      <c r="A8" s="4" t="s">
        <v>7</v>
      </c>
      <c r="B8" s="2">
        <v>10386</v>
      </c>
      <c r="C8" s="2">
        <v>997</v>
      </c>
      <c r="D8" s="2">
        <v>3788</v>
      </c>
      <c r="E8" s="2">
        <v>408</v>
      </c>
      <c r="F8" s="2">
        <v>13114</v>
      </c>
      <c r="G8" s="2">
        <v>17487</v>
      </c>
      <c r="H8" s="2">
        <v>11791</v>
      </c>
      <c r="I8" s="2">
        <v>1369</v>
      </c>
      <c r="J8" s="2">
        <v>872</v>
      </c>
      <c r="K8" s="2">
        <v>4016</v>
      </c>
      <c r="L8" s="2">
        <v>1017</v>
      </c>
      <c r="M8" s="2">
        <v>26192</v>
      </c>
      <c r="N8" s="2">
        <v>9</v>
      </c>
      <c r="O8" s="2">
        <v>716</v>
      </c>
      <c r="P8" s="2">
        <v>542</v>
      </c>
      <c r="Q8" s="2">
        <v>7</v>
      </c>
      <c r="R8" s="2">
        <v>0</v>
      </c>
      <c r="S8" s="3">
        <v>36</v>
      </c>
    </row>
    <row r="9" spans="1:19" ht="13.5" thickBot="1">
      <c r="A9" s="4" t="s">
        <v>8</v>
      </c>
      <c r="B9" s="2">
        <v>206</v>
      </c>
      <c r="C9" s="2">
        <v>51</v>
      </c>
      <c r="D9" s="2">
        <v>330</v>
      </c>
      <c r="E9" s="2">
        <v>241</v>
      </c>
      <c r="F9" s="2">
        <v>3447</v>
      </c>
      <c r="G9" s="2">
        <v>2346</v>
      </c>
      <c r="H9" s="2">
        <v>1188</v>
      </c>
      <c r="I9" s="2">
        <v>1798</v>
      </c>
      <c r="J9" s="2">
        <v>131</v>
      </c>
      <c r="K9" s="2">
        <v>944</v>
      </c>
      <c r="L9" s="2">
        <v>487</v>
      </c>
      <c r="M9" s="2">
        <v>38503</v>
      </c>
      <c r="N9" s="2">
        <v>236</v>
      </c>
      <c r="O9" s="2">
        <v>653</v>
      </c>
      <c r="P9" s="2">
        <v>35</v>
      </c>
      <c r="Q9" s="2">
        <v>0</v>
      </c>
      <c r="R9" s="2">
        <v>0</v>
      </c>
      <c r="S9" s="3">
        <v>47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I19"/>
  <sheetViews>
    <sheetView workbookViewId="0" topLeftCell="A1">
      <selection activeCell="A1" sqref="A1:I19"/>
    </sheetView>
  </sheetViews>
  <sheetFormatPr defaultColWidth="11.421875" defaultRowHeight="12.75"/>
  <cols>
    <col min="1" max="1" width="6.421875" style="1" bestFit="1" customWidth="1"/>
    <col min="2" max="2" width="10.421875" style="1" bestFit="1" customWidth="1"/>
    <col min="3" max="3" width="12.140625" style="1" bestFit="1" customWidth="1"/>
    <col min="4" max="4" width="7.00390625" style="1" bestFit="1" customWidth="1"/>
    <col min="5" max="5" width="6.8515625" style="1" bestFit="1" customWidth="1"/>
    <col min="6" max="6" width="7.00390625" style="1" bestFit="1" customWidth="1"/>
    <col min="7" max="7" width="7.8515625" style="1" bestFit="1" customWidth="1"/>
    <col min="8" max="8" width="6.00390625" style="1" bestFit="1" customWidth="1"/>
    <col min="9" max="9" width="8.7109375" style="1" customWidth="1"/>
  </cols>
  <sheetData>
    <row r="1" spans="1:9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2.75">
      <c r="A2" s="2" t="s">
        <v>9</v>
      </c>
      <c r="B2" s="2">
        <v>7069</v>
      </c>
      <c r="C2" s="2">
        <v>3786</v>
      </c>
      <c r="D2" s="2">
        <v>12578</v>
      </c>
      <c r="E2" s="2">
        <v>8037</v>
      </c>
      <c r="F2" s="2">
        <v>13556</v>
      </c>
      <c r="G2" s="2">
        <v>9664</v>
      </c>
      <c r="H2" s="2">
        <v>10386</v>
      </c>
      <c r="I2" s="2">
        <v>206</v>
      </c>
    </row>
    <row r="3" spans="1:9" ht="12.75">
      <c r="A3" s="2" t="s">
        <v>10</v>
      </c>
      <c r="B3" s="2">
        <v>2436</v>
      </c>
      <c r="C3" s="2">
        <v>586</v>
      </c>
      <c r="D3" s="2">
        <v>2006</v>
      </c>
      <c r="E3" s="2">
        <v>30</v>
      </c>
      <c r="F3" s="2">
        <v>1217</v>
      </c>
      <c r="G3" s="2">
        <v>471</v>
      </c>
      <c r="H3" s="2">
        <v>997</v>
      </c>
      <c r="I3" s="2">
        <v>51</v>
      </c>
    </row>
    <row r="4" spans="1:9" ht="12.75">
      <c r="A4" s="2" t="s">
        <v>11</v>
      </c>
      <c r="B4" s="2">
        <v>3066</v>
      </c>
      <c r="C4" s="2">
        <v>290</v>
      </c>
      <c r="D4" s="2">
        <v>10439</v>
      </c>
      <c r="E4" s="2">
        <v>1413</v>
      </c>
      <c r="F4" s="2">
        <v>7214</v>
      </c>
      <c r="G4" s="2">
        <v>112</v>
      </c>
      <c r="H4" s="2">
        <v>3788</v>
      </c>
      <c r="I4" s="2">
        <v>330</v>
      </c>
    </row>
    <row r="5" spans="1:9" ht="12.75">
      <c r="A5" s="2" t="s">
        <v>12</v>
      </c>
      <c r="B5" s="2">
        <v>2422</v>
      </c>
      <c r="C5" s="2">
        <v>1999</v>
      </c>
      <c r="D5" s="2">
        <v>17183</v>
      </c>
      <c r="E5" s="2">
        <v>57</v>
      </c>
      <c r="F5" s="2">
        <v>1127</v>
      </c>
      <c r="G5" s="2">
        <v>600</v>
      </c>
      <c r="H5" s="2">
        <v>408</v>
      </c>
      <c r="I5" s="2">
        <v>241</v>
      </c>
    </row>
    <row r="6" spans="1:9" ht="12.75">
      <c r="A6" s="2" t="s">
        <v>13</v>
      </c>
      <c r="B6" s="2">
        <v>22986</v>
      </c>
      <c r="C6" s="2">
        <v>22183</v>
      </c>
      <c r="D6" s="2">
        <v>21023</v>
      </c>
      <c r="E6" s="2">
        <v>56</v>
      </c>
      <c r="F6" s="2">
        <v>30025</v>
      </c>
      <c r="G6" s="2">
        <v>6544</v>
      </c>
      <c r="H6" s="2">
        <v>13114</v>
      </c>
      <c r="I6" s="2">
        <v>3447</v>
      </c>
    </row>
    <row r="7" spans="1:9" ht="12.75">
      <c r="A7" s="2" t="s">
        <v>14</v>
      </c>
      <c r="B7" s="2">
        <v>17465</v>
      </c>
      <c r="C7" s="2">
        <v>19840</v>
      </c>
      <c r="D7" s="2">
        <v>72977</v>
      </c>
      <c r="E7" s="2">
        <v>2364</v>
      </c>
      <c r="F7" s="2">
        <v>39919</v>
      </c>
      <c r="G7" s="2">
        <v>17327</v>
      </c>
      <c r="H7" s="2">
        <v>17487</v>
      </c>
      <c r="I7" s="2">
        <v>2346</v>
      </c>
    </row>
    <row r="8" spans="1:9" ht="12.75">
      <c r="A8" s="2" t="s">
        <v>15</v>
      </c>
      <c r="B8" s="2">
        <v>3784</v>
      </c>
      <c r="C8" s="2">
        <v>2339</v>
      </c>
      <c r="D8" s="2">
        <v>4828</v>
      </c>
      <c r="E8" s="2">
        <v>98</v>
      </c>
      <c r="F8" s="2">
        <v>7885</v>
      </c>
      <c r="G8" s="2">
        <v>3191</v>
      </c>
      <c r="H8" s="2">
        <v>11791</v>
      </c>
      <c r="I8" s="2">
        <v>1188</v>
      </c>
    </row>
    <row r="9" spans="1:9" ht="12.75">
      <c r="A9" s="2" t="s">
        <v>16</v>
      </c>
      <c r="B9" s="2">
        <v>7950</v>
      </c>
      <c r="C9" s="2">
        <v>10537</v>
      </c>
      <c r="D9" s="2">
        <v>7552</v>
      </c>
      <c r="E9" s="2">
        <v>24</v>
      </c>
      <c r="F9" s="2">
        <v>8172</v>
      </c>
      <c r="G9" s="2">
        <v>11691</v>
      </c>
      <c r="H9" s="2">
        <v>1369</v>
      </c>
      <c r="I9" s="2">
        <v>1798</v>
      </c>
    </row>
    <row r="10" spans="1:9" ht="12.75">
      <c r="A10" s="2" t="s">
        <v>17</v>
      </c>
      <c r="B10" s="2">
        <v>2587</v>
      </c>
      <c r="C10" s="2">
        <v>600</v>
      </c>
      <c r="D10" s="2">
        <v>2101</v>
      </c>
      <c r="E10" s="2">
        <v>0</v>
      </c>
      <c r="F10" s="2">
        <v>7582</v>
      </c>
      <c r="G10" s="2">
        <v>143</v>
      </c>
      <c r="H10" s="2">
        <v>872</v>
      </c>
      <c r="I10" s="2">
        <v>131</v>
      </c>
    </row>
    <row r="11" spans="1:9" ht="12.75">
      <c r="A11" s="2" t="s">
        <v>18</v>
      </c>
      <c r="B11" s="2">
        <v>17200</v>
      </c>
      <c r="C11" s="2">
        <v>22806</v>
      </c>
      <c r="D11" s="2">
        <v>15979</v>
      </c>
      <c r="E11" s="2">
        <v>50</v>
      </c>
      <c r="F11" s="2">
        <v>20004</v>
      </c>
      <c r="G11" s="2">
        <v>1279</v>
      </c>
      <c r="H11" s="2">
        <v>4016</v>
      </c>
      <c r="I11" s="2">
        <v>944</v>
      </c>
    </row>
    <row r="12" spans="1:9" ht="12.75">
      <c r="A12" s="2" t="s">
        <v>19</v>
      </c>
      <c r="B12" s="2">
        <v>1976</v>
      </c>
      <c r="C12" s="2">
        <v>1029</v>
      </c>
      <c r="D12" s="2">
        <v>1346</v>
      </c>
      <c r="E12" s="2">
        <v>0</v>
      </c>
      <c r="F12" s="2">
        <v>2258</v>
      </c>
      <c r="G12" s="2">
        <v>212</v>
      </c>
      <c r="H12" s="2">
        <v>1017</v>
      </c>
      <c r="I12" s="2">
        <v>487</v>
      </c>
    </row>
    <row r="13" spans="1:9" ht="12.75">
      <c r="A13" s="2" t="s">
        <v>20</v>
      </c>
      <c r="B13" s="2">
        <v>38747</v>
      </c>
      <c r="C13" s="2">
        <v>19151</v>
      </c>
      <c r="D13" s="2">
        <v>191140</v>
      </c>
      <c r="E13" s="2">
        <v>7992</v>
      </c>
      <c r="F13" s="2">
        <v>101108</v>
      </c>
      <c r="G13" s="2">
        <v>1029</v>
      </c>
      <c r="H13" s="2">
        <v>26192</v>
      </c>
      <c r="I13" s="2">
        <v>38503</v>
      </c>
    </row>
    <row r="14" spans="1:9" ht="12.75">
      <c r="A14" s="2" t="s">
        <v>21</v>
      </c>
      <c r="B14" s="2">
        <v>1375</v>
      </c>
      <c r="C14" s="2">
        <v>1150</v>
      </c>
      <c r="D14" s="2">
        <v>2514</v>
      </c>
      <c r="E14" s="2">
        <v>0</v>
      </c>
      <c r="F14" s="2">
        <v>284</v>
      </c>
      <c r="G14" s="2">
        <v>401</v>
      </c>
      <c r="H14" s="2">
        <v>9</v>
      </c>
      <c r="I14" s="2">
        <v>236</v>
      </c>
    </row>
    <row r="15" spans="1:9" ht="12.75">
      <c r="A15" s="2" t="s">
        <v>22</v>
      </c>
      <c r="B15" s="2">
        <v>2016</v>
      </c>
      <c r="C15" s="2">
        <v>2908</v>
      </c>
      <c r="D15" s="2">
        <v>1529</v>
      </c>
      <c r="E15" s="2">
        <v>0</v>
      </c>
      <c r="F15" s="2">
        <v>12891</v>
      </c>
      <c r="G15" s="2">
        <v>18</v>
      </c>
      <c r="H15" s="2">
        <v>716</v>
      </c>
      <c r="I15" s="2">
        <v>653</v>
      </c>
    </row>
    <row r="16" spans="1:9" ht="12.75">
      <c r="A16" s="2" t="s">
        <v>23</v>
      </c>
      <c r="B16" s="2">
        <v>785</v>
      </c>
      <c r="C16" s="2">
        <v>1648</v>
      </c>
      <c r="D16" s="2">
        <v>1009</v>
      </c>
      <c r="E16" s="2">
        <v>6</v>
      </c>
      <c r="F16" s="2">
        <v>775</v>
      </c>
      <c r="G16" s="2">
        <v>643</v>
      </c>
      <c r="H16" s="2">
        <v>542</v>
      </c>
      <c r="I16" s="2">
        <v>35</v>
      </c>
    </row>
    <row r="17" spans="1:9" ht="12.75">
      <c r="A17" s="2" t="s">
        <v>24</v>
      </c>
      <c r="B17" s="2">
        <v>160</v>
      </c>
      <c r="C17" s="2">
        <v>246</v>
      </c>
      <c r="D17" s="2">
        <v>135</v>
      </c>
      <c r="E17" s="2">
        <v>8</v>
      </c>
      <c r="F17" s="2">
        <v>1177</v>
      </c>
      <c r="G17" s="2">
        <v>26</v>
      </c>
      <c r="H17" s="2">
        <v>7</v>
      </c>
      <c r="I17" s="2">
        <v>0</v>
      </c>
    </row>
    <row r="18" spans="1:9" ht="12.75">
      <c r="A18" s="2" t="s">
        <v>25</v>
      </c>
      <c r="B18" s="2">
        <v>24</v>
      </c>
      <c r="C18" s="2">
        <v>1533</v>
      </c>
      <c r="D18" s="2">
        <v>160</v>
      </c>
      <c r="E18" s="2">
        <v>0</v>
      </c>
      <c r="F18" s="2">
        <v>480</v>
      </c>
      <c r="G18" s="2">
        <v>0</v>
      </c>
      <c r="H18" s="2">
        <v>0</v>
      </c>
      <c r="I18" s="2">
        <v>0</v>
      </c>
    </row>
    <row r="19" spans="1:9" ht="13.5" thickBot="1">
      <c r="A19" s="3" t="s">
        <v>26</v>
      </c>
      <c r="B19" s="3">
        <v>2415</v>
      </c>
      <c r="C19" s="3">
        <v>74</v>
      </c>
      <c r="D19" s="3">
        <v>208</v>
      </c>
      <c r="E19" s="3">
        <v>8</v>
      </c>
      <c r="F19" s="3">
        <v>1705</v>
      </c>
      <c r="G19" s="3">
        <v>12</v>
      </c>
      <c r="H19" s="3">
        <v>36</v>
      </c>
      <c r="I19" s="3">
        <v>47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d'Angers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</dc:creator>
  <cp:keywords/>
  <dc:description/>
  <cp:lastModifiedBy>gil</cp:lastModifiedBy>
  <dcterms:created xsi:type="dcterms:W3CDTF">2005-05-03T10:38:22Z</dcterms:created>
  <dcterms:modified xsi:type="dcterms:W3CDTF">2005-05-03T10:46:56Z</dcterms:modified>
  <cp:category/>
  <cp:version/>
  <cp:contentType/>
  <cp:contentStatus/>
</cp:coreProperties>
</file>